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swiercz\Documents\2025\Marzec\CER\14.03\"/>
    </mc:Choice>
  </mc:AlternateContent>
  <xr:revisionPtr revIDLastSave="0" documentId="8_{69BFEE73-D92B-43F5-A941-CD4C6717FC32}" xr6:coauthVersionLast="47" xr6:coauthVersionMax="47" xr10:uidLastSave="{00000000-0000-0000-0000-000000000000}"/>
  <bookViews>
    <workbookView xWindow="28680" yWindow="-120" windowWidth="29040" windowHeight="15840" xr2:uid="{3F89A448-0FEB-462E-A080-0537DBF757A7}"/>
  </bookViews>
  <sheets>
    <sheet name="DO OS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U6" i="1"/>
  <c r="V8" i="1"/>
  <c r="V9" i="1"/>
  <c r="V10" i="1"/>
  <c r="V11" i="1"/>
  <c r="V12" i="1"/>
  <c r="V13" i="1"/>
  <c r="V14" i="1"/>
  <c r="V15" i="1"/>
  <c r="V16" i="1"/>
  <c r="V7" i="1"/>
  <c r="M6" i="1"/>
  <c r="I17" i="1" l="1"/>
  <c r="M7" i="1" l="1"/>
  <c r="M8" i="1"/>
  <c r="M9" i="1"/>
  <c r="M10" i="1"/>
  <c r="M12" i="1"/>
  <c r="M13" i="1"/>
  <c r="M14" i="1"/>
  <c r="M15" i="1"/>
  <c r="L17" i="1"/>
  <c r="E16" i="1"/>
  <c r="M16" i="1" s="1"/>
  <c r="E11" i="1"/>
  <c r="M11" i="1" s="1"/>
  <c r="N6" i="1"/>
  <c r="K17" i="1" l="1"/>
  <c r="H17" i="1"/>
  <c r="G17" i="1"/>
  <c r="F17" i="1"/>
  <c r="E17" i="1"/>
  <c r="C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Q6" i="1"/>
  <c r="P6" i="1"/>
  <c r="S16" i="1" l="1"/>
  <c r="R17" i="1"/>
  <c r="S6" i="1"/>
  <c r="Q17" i="1"/>
  <c r="S7" i="1"/>
  <c r="S8" i="1"/>
  <c r="S9" i="1"/>
  <c r="S10" i="1"/>
  <c r="S12" i="1"/>
  <c r="S13" i="1"/>
  <c r="P17" i="1"/>
  <c r="S15" i="1"/>
  <c r="S14" i="1"/>
  <c r="S11" i="1"/>
  <c r="M17" i="1"/>
  <c r="N17" i="1"/>
  <c r="V18" i="1" l="1"/>
  <c r="U7" i="1"/>
  <c r="S17" i="1"/>
  <c r="U8" i="1" l="1"/>
  <c r="U9" i="1" s="1"/>
  <c r="U10" i="1" s="1"/>
  <c r="U11" i="1" s="1"/>
  <c r="U12" i="1" s="1"/>
  <c r="U13" i="1" s="1"/>
  <c r="U14" i="1" s="1"/>
  <c r="U15" i="1" s="1"/>
  <c r="U16" i="1" s="1"/>
  <c r="U17" i="1" l="1"/>
  <c r="V17" i="1" s="1"/>
</calcChain>
</file>

<file path=xl/sharedStrings.xml><?xml version="1.0" encoding="utf-8"?>
<sst xmlns="http://schemas.openxmlformats.org/spreadsheetml/2006/main" count="29" uniqueCount="21">
  <si>
    <t>WYDATKI 
CEZ</t>
  </si>
  <si>
    <t>System zachęt 
(NFZ)</t>
  </si>
  <si>
    <t>WYDATKI
NFZ</t>
  </si>
  <si>
    <t>Wydatki pozapłacowe (koszt utworzenia nowego miejsca pracy)</t>
  </si>
  <si>
    <t>Wydatki płacowe MZ</t>
  </si>
  <si>
    <t>RAZEM</t>
  </si>
  <si>
    <t xml:space="preserve">Wytworzenie aplikacji </t>
  </si>
  <si>
    <t>Utrzymanie</t>
  </si>
  <si>
    <t>Wydatki płacowe CeZ</t>
  </si>
  <si>
    <t>bieżące</t>
  </si>
  <si>
    <t>majątkowe</t>
  </si>
  <si>
    <t>ŁĄCZNIE</t>
  </si>
  <si>
    <t>Wskaźnik inflacji</t>
  </si>
  <si>
    <t>Lata</t>
  </si>
  <si>
    <t>bieżące - voicebot</t>
  </si>
  <si>
    <t>Wydatki  MZ 
RAZEM
(skorygowane o wskaźnik inflacji)</t>
  </si>
  <si>
    <t xml:space="preserve">Wydatki  MZ 
RAZEM
</t>
  </si>
  <si>
    <t>Pozostałe (m.in. usługi telekomunikacyjna)</t>
  </si>
  <si>
    <t>Infrastruktura oraz licencje (w tym asystent głosowy)</t>
  </si>
  <si>
    <t xml:space="preserve">Koszt utrzymania systemu centralnej elektronicznej rejestracji </t>
  </si>
  <si>
    <t>Wydatki płacowe-asystent głosowy
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</si>
</sst>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zł&quot;"/>
    <numFmt numFmtId="165" formatCode="0.0%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9"/>
      <color rgb="FFFF000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2" fillId="6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vertical="top"/>
    </xf>
    <xf numFmtId="0" fontId="3" fillId="6" borderId="2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164" fontId="2" fillId="0" borderId="4" xfId="0" applyNumberFormat="1" applyFont="1" applyBorder="1" applyAlignment="1">
      <alignment vertical="top"/>
    </xf>
    <xf numFmtId="164" fontId="2" fillId="0" borderId="4" xfId="1" applyNumberFormat="1" applyFont="1" applyBorder="1" applyAlignment="1">
      <alignment vertical="top"/>
    </xf>
    <xf numFmtId="164" fontId="3" fillId="0" borderId="4" xfId="1" applyNumberFormat="1" applyFont="1" applyBorder="1" applyAlignment="1">
      <alignment vertical="top"/>
    </xf>
    <xf numFmtId="0" fontId="3" fillId="7" borderId="4" xfId="0" applyFont="1" applyFill="1" applyBorder="1" applyAlignment="1">
      <alignment vertical="top"/>
    </xf>
    <xf numFmtId="164" fontId="3" fillId="7" borderId="4" xfId="0" applyNumberFormat="1" applyFont="1" applyFill="1" applyBorder="1" applyAlignment="1">
      <alignment vertical="top"/>
    </xf>
    <xf numFmtId="165" fontId="2" fillId="0" borderId="0" xfId="2" applyNumberFormat="1" applyFont="1" applyAlignment="1">
      <alignment vertical="top"/>
    </xf>
    <xf numFmtId="165" fontId="2" fillId="6" borderId="2" xfId="2" applyNumberFormat="1" applyFont="1" applyFill="1" applyBorder="1" applyAlignment="1">
      <alignment vertical="top"/>
    </xf>
    <xf numFmtId="165" fontId="3" fillId="7" borderId="4" xfId="2" applyNumberFormat="1" applyFont="1" applyFill="1" applyBorder="1" applyAlignment="1">
      <alignment vertical="top"/>
    </xf>
    <xf numFmtId="165" fontId="0" fillId="0" borderId="0" xfId="2" applyNumberFormat="1" applyFont="1"/>
    <xf numFmtId="164" fontId="3" fillId="5" borderId="9" xfId="1" applyNumberFormat="1" applyFont="1" applyFill="1" applyBorder="1" applyAlignment="1">
      <alignment horizontal="center" vertical="top" wrapText="1"/>
    </xf>
    <xf numFmtId="165" fontId="4" fillId="0" borderId="4" xfId="2" applyNumberFormat="1" applyFont="1" applyBorder="1" applyAlignment="1">
      <alignment vertical="top"/>
    </xf>
    <xf numFmtId="43" fontId="2" fillId="0" borderId="0" xfId="1" applyFont="1" applyAlignment="1">
      <alignment vertical="top"/>
    </xf>
    <xf numFmtId="43" fontId="2" fillId="6" borderId="2" xfId="1" applyFont="1" applyFill="1" applyBorder="1" applyAlignment="1">
      <alignment vertical="top"/>
    </xf>
    <xf numFmtId="43" fontId="0" fillId="0" borderId="0" xfId="1" applyFont="1"/>
    <xf numFmtId="164" fontId="3" fillId="7" borderId="4" xfId="1" applyNumberFormat="1" applyFont="1" applyFill="1" applyBorder="1" applyAlignment="1">
      <alignment vertical="top"/>
    </xf>
    <xf numFmtId="164" fontId="5" fillId="0" borderId="4" xfId="0" applyNumberFormat="1" applyFont="1" applyBorder="1" applyAlignment="1">
      <alignment vertical="top"/>
    </xf>
    <xf numFmtId="164" fontId="6" fillId="7" borderId="4" xfId="0" applyNumberFormat="1" applyFont="1" applyFill="1" applyBorder="1" applyAlignment="1">
      <alignment vertical="top"/>
    </xf>
    <xf numFmtId="165" fontId="5" fillId="0" borderId="4" xfId="2" applyNumberFormat="1" applyFont="1" applyBorder="1" applyAlignment="1">
      <alignment vertical="top"/>
    </xf>
    <xf numFmtId="164" fontId="6" fillId="7" borderId="1" xfId="0" applyNumberFormat="1" applyFont="1" applyFill="1" applyBorder="1" applyAlignment="1">
      <alignment vertical="top"/>
    </xf>
    <xf numFmtId="164" fontId="3" fillId="7" borderId="1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4" xfId="2" applyNumberFormat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64E0-3404-412A-8A46-E7866049B44F}">
  <dimension ref="A1:V20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L2"/>
    </sheetView>
  </sheetViews>
  <sheetFormatPr defaultRowHeight="14.5" x14ac:dyDescent="0.35"/>
  <cols>
    <col min="3" max="11" width="13.6328125" customWidth="1"/>
    <col min="12" max="12" width="14.453125" customWidth="1"/>
    <col min="13" max="19" width="13.6328125" customWidth="1"/>
    <col min="20" max="20" width="8.36328125" style="15" customWidth="1"/>
    <col min="21" max="21" width="13" style="20" customWidth="1"/>
    <col min="22" max="22" width="17.36328125" customWidth="1"/>
    <col min="23" max="23" width="11.1796875" customWidth="1"/>
  </cols>
  <sheetData>
    <row r="1" spans="1:2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8"/>
      <c r="V1" s="1"/>
    </row>
    <row r="2" spans="1:22" ht="14.4" customHeight="1" x14ac:dyDescent="0.35">
      <c r="A2" s="28" t="s">
        <v>13</v>
      </c>
      <c r="B2" s="34" t="s">
        <v>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1" t="s">
        <v>0</v>
      </c>
      <c r="N2" s="33" t="s">
        <v>1</v>
      </c>
      <c r="O2" s="33"/>
      <c r="P2" s="31" t="s">
        <v>2</v>
      </c>
      <c r="Q2" s="33" t="s">
        <v>3</v>
      </c>
      <c r="R2" s="33" t="s">
        <v>4</v>
      </c>
      <c r="S2" s="36" t="s">
        <v>16</v>
      </c>
      <c r="T2" s="36" t="s">
        <v>12</v>
      </c>
      <c r="U2" s="31" t="s">
        <v>15</v>
      </c>
      <c r="V2" s="37" t="s">
        <v>5</v>
      </c>
    </row>
    <row r="3" spans="1:22" x14ac:dyDescent="0.35">
      <c r="A3" s="29"/>
      <c r="B3" s="38" t="s">
        <v>6</v>
      </c>
      <c r="C3" s="38"/>
      <c r="D3" s="38" t="s">
        <v>18</v>
      </c>
      <c r="E3" s="38"/>
      <c r="F3" s="38" t="s">
        <v>7</v>
      </c>
      <c r="G3" s="38"/>
      <c r="H3" s="38" t="s">
        <v>17</v>
      </c>
      <c r="I3" s="38"/>
      <c r="J3" s="38"/>
      <c r="K3" s="39" t="s">
        <v>8</v>
      </c>
      <c r="L3" s="39" t="s">
        <v>20</v>
      </c>
      <c r="M3" s="32"/>
      <c r="N3" s="33"/>
      <c r="O3" s="33"/>
      <c r="P3" s="42"/>
      <c r="Q3" s="33"/>
      <c r="R3" s="33"/>
      <c r="S3" s="36"/>
      <c r="T3" s="36"/>
      <c r="U3" s="42"/>
      <c r="V3" s="37"/>
    </row>
    <row r="4" spans="1:22" ht="37.75" customHeight="1" x14ac:dyDescent="0.35">
      <c r="A4" s="29"/>
      <c r="B4" s="38"/>
      <c r="C4" s="38"/>
      <c r="D4" s="38"/>
      <c r="E4" s="38"/>
      <c r="F4" s="38"/>
      <c r="G4" s="38"/>
      <c r="H4" s="38"/>
      <c r="I4" s="38"/>
      <c r="J4" s="38"/>
      <c r="K4" s="40"/>
      <c r="L4" s="40"/>
      <c r="M4" s="32"/>
      <c r="N4" s="33"/>
      <c r="O4" s="33"/>
      <c r="P4" s="43"/>
      <c r="Q4" s="33"/>
      <c r="R4" s="33"/>
      <c r="S4" s="36"/>
      <c r="T4" s="36"/>
      <c r="U4" s="43"/>
      <c r="V4" s="37"/>
    </row>
    <row r="5" spans="1:22" ht="15.65" customHeight="1" x14ac:dyDescent="0.35">
      <c r="A5" s="30"/>
      <c r="B5" s="2" t="s">
        <v>9</v>
      </c>
      <c r="C5" s="2" t="s">
        <v>10</v>
      </c>
      <c r="D5" s="2" t="s">
        <v>9</v>
      </c>
      <c r="E5" s="2" t="s">
        <v>10</v>
      </c>
      <c r="F5" s="3" t="s">
        <v>9</v>
      </c>
      <c r="G5" s="3" t="s">
        <v>10</v>
      </c>
      <c r="H5" s="3" t="s">
        <v>9</v>
      </c>
      <c r="I5" s="3" t="s">
        <v>14</v>
      </c>
      <c r="J5" s="3" t="s">
        <v>10</v>
      </c>
      <c r="K5" s="41"/>
      <c r="L5" s="41"/>
      <c r="M5" s="4"/>
      <c r="N5" s="3" t="s">
        <v>9</v>
      </c>
      <c r="O5" s="3" t="s">
        <v>10</v>
      </c>
      <c r="P5" s="5"/>
      <c r="Q5" s="4"/>
      <c r="R5" s="4"/>
      <c r="S5" s="5"/>
      <c r="T5" s="13"/>
      <c r="U5" s="19"/>
      <c r="V5" s="4"/>
    </row>
    <row r="6" spans="1:22" x14ac:dyDescent="0.35">
      <c r="A6" s="6">
        <v>2025</v>
      </c>
      <c r="B6" s="7"/>
      <c r="C6" s="7">
        <v>32313600</v>
      </c>
      <c r="D6" s="7"/>
      <c r="E6" s="7">
        <v>8100000</v>
      </c>
      <c r="F6" s="7">
        <v>1000000</v>
      </c>
      <c r="G6" s="7"/>
      <c r="H6" s="7">
        <v>5294307.3279999997</v>
      </c>
      <c r="I6" s="7"/>
      <c r="J6" s="7"/>
      <c r="K6" s="7">
        <v>6500000</v>
      </c>
      <c r="L6" s="7"/>
      <c r="M6" s="16">
        <f>SUM(B6:L6)</f>
        <v>53207907.328000002</v>
      </c>
      <c r="N6" s="8">
        <f>1000*10000</f>
        <v>10000000</v>
      </c>
      <c r="O6" s="7"/>
      <c r="P6" s="9">
        <f t="shared" ref="P6:P16" si="0">SUM(N6:O6)</f>
        <v>10000000</v>
      </c>
      <c r="Q6" s="8">
        <f>(5000+1000+800+1000+2000)*6</f>
        <v>58800</v>
      </c>
      <c r="R6" s="8">
        <v>995400</v>
      </c>
      <c r="S6" s="9">
        <f t="shared" ref="S6:S17" si="1">Q6+R6</f>
        <v>1054200</v>
      </c>
      <c r="T6" s="17"/>
      <c r="U6" s="9">
        <f>S6+T6</f>
        <v>1054200</v>
      </c>
      <c r="V6" s="9">
        <f>M6+P6+U6</f>
        <v>64262107.328000002</v>
      </c>
    </row>
    <row r="7" spans="1:22" x14ac:dyDescent="0.35">
      <c r="A7" s="6">
        <v>2026</v>
      </c>
      <c r="B7" s="7"/>
      <c r="C7" s="7">
        <v>26928000</v>
      </c>
      <c r="D7" s="7"/>
      <c r="E7" s="7">
        <v>18049800</v>
      </c>
      <c r="F7" s="7">
        <v>5000000</v>
      </c>
      <c r="G7" s="7"/>
      <c r="H7" s="7">
        <v>9490496.2815999985</v>
      </c>
      <c r="I7" s="7">
        <v>3378549.16</v>
      </c>
      <c r="J7" s="7"/>
      <c r="K7" s="7">
        <v>8034000</v>
      </c>
      <c r="L7" s="7">
        <v>535600</v>
      </c>
      <c r="M7" s="16">
        <f t="shared" ref="M7:M16" si="2">SUM(B7:L7)</f>
        <v>71416445.441599995</v>
      </c>
      <c r="N7" s="8">
        <v>34570000</v>
      </c>
      <c r="O7" s="7"/>
      <c r="P7" s="9">
        <f t="shared" si="0"/>
        <v>34570000</v>
      </c>
      <c r="Q7" s="8">
        <f t="shared" ref="Q7:Q16" si="3">(5000+1000+800+1000+2000)*6</f>
        <v>58800</v>
      </c>
      <c r="R7" s="8">
        <f>$R$6*(1.085)</f>
        <v>1080009</v>
      </c>
      <c r="S7" s="9">
        <f t="shared" si="1"/>
        <v>1138809</v>
      </c>
      <c r="T7" s="24">
        <v>3.3000000000000002E-2</v>
      </c>
      <c r="U7" s="9">
        <f>S7*(1+T7)</f>
        <v>1176389.6969999999</v>
      </c>
      <c r="V7" s="9">
        <f>M7+P7+U7</f>
        <v>107162835.13859999</v>
      </c>
    </row>
    <row r="8" spans="1:22" x14ac:dyDescent="0.35">
      <c r="A8" s="6">
        <v>2027</v>
      </c>
      <c r="B8" s="7"/>
      <c r="C8" s="7">
        <v>21542400</v>
      </c>
      <c r="D8" s="7"/>
      <c r="E8" s="7">
        <v>14350200</v>
      </c>
      <c r="F8" s="7">
        <v>5250000</v>
      </c>
      <c r="G8" s="7"/>
      <c r="H8" s="7">
        <v>9740806.7238399982</v>
      </c>
      <c r="I8" s="7">
        <v>3479905.63</v>
      </c>
      <c r="J8" s="7"/>
      <c r="K8" s="7">
        <v>8275020</v>
      </c>
      <c r="L8" s="7">
        <v>551668</v>
      </c>
      <c r="M8" s="16">
        <f t="shared" si="2"/>
        <v>63190000.353840001</v>
      </c>
      <c r="N8" s="8">
        <v>34570000</v>
      </c>
      <c r="O8" s="7"/>
      <c r="P8" s="9">
        <f t="shared" si="0"/>
        <v>34570000</v>
      </c>
      <c r="Q8" s="8">
        <f t="shared" si="3"/>
        <v>58800</v>
      </c>
      <c r="R8" s="8">
        <f t="shared" ref="R8:R16" si="4">$R$6*(1.085)</f>
        <v>1080009</v>
      </c>
      <c r="S8" s="9">
        <f t="shared" si="1"/>
        <v>1138809</v>
      </c>
      <c r="T8" s="24">
        <v>2.5000000000000001E-2</v>
      </c>
      <c r="U8" s="9">
        <f t="shared" ref="U8:U16" si="5">U7*(1+T8)</f>
        <v>1205799.4394249998</v>
      </c>
      <c r="V8" s="9">
        <f t="shared" ref="V8:V16" si="6">M8+P8+U8</f>
        <v>98965799.793265</v>
      </c>
    </row>
    <row r="9" spans="1:22" x14ac:dyDescent="0.35">
      <c r="A9" s="6">
        <v>2028</v>
      </c>
      <c r="B9" s="7"/>
      <c r="C9" s="7">
        <v>17233920</v>
      </c>
      <c r="D9" s="7"/>
      <c r="E9" s="7"/>
      <c r="F9" s="7">
        <v>5512500</v>
      </c>
      <c r="G9" s="7"/>
      <c r="H9" s="7">
        <v>10442781.065749332</v>
      </c>
      <c r="I9" s="7">
        <v>3584302.8</v>
      </c>
      <c r="J9" s="7"/>
      <c r="K9" s="7">
        <v>8523270.5999999996</v>
      </c>
      <c r="L9" s="7">
        <v>568218.04</v>
      </c>
      <c r="M9" s="16">
        <f t="shared" si="2"/>
        <v>45864992.50574933</v>
      </c>
      <c r="N9" s="8">
        <v>34570000</v>
      </c>
      <c r="O9" s="7"/>
      <c r="P9" s="9">
        <f t="shared" si="0"/>
        <v>34570000</v>
      </c>
      <c r="Q9" s="8">
        <f t="shared" si="3"/>
        <v>58800</v>
      </c>
      <c r="R9" s="8">
        <f t="shared" si="4"/>
        <v>1080009</v>
      </c>
      <c r="S9" s="9">
        <f t="shared" si="1"/>
        <v>1138809</v>
      </c>
      <c r="T9" s="24">
        <v>0.03</v>
      </c>
      <c r="U9" s="9">
        <f t="shared" si="5"/>
        <v>1241973.4226077497</v>
      </c>
      <c r="V9" s="9">
        <f t="shared" si="6"/>
        <v>81676965.92835708</v>
      </c>
    </row>
    <row r="10" spans="1:22" x14ac:dyDescent="0.35">
      <c r="A10" s="6">
        <v>2029</v>
      </c>
      <c r="B10" s="7"/>
      <c r="C10" s="7">
        <v>13787136</v>
      </c>
      <c r="D10" s="7"/>
      <c r="E10" s="7"/>
      <c r="F10" s="7">
        <v>5788125</v>
      </c>
      <c r="G10" s="7"/>
      <c r="H10" s="7">
        <v>11055214.225611731</v>
      </c>
      <c r="I10" s="7">
        <v>3691831.89</v>
      </c>
      <c r="J10" s="7"/>
      <c r="K10" s="7">
        <v>8778968.7180000003</v>
      </c>
      <c r="L10" s="7">
        <v>585264.57999999996</v>
      </c>
      <c r="M10" s="16">
        <f t="shared" si="2"/>
        <v>43686540.413611732</v>
      </c>
      <c r="N10" s="8">
        <v>34560000</v>
      </c>
      <c r="O10" s="7"/>
      <c r="P10" s="9">
        <f t="shared" si="0"/>
        <v>34560000</v>
      </c>
      <c r="Q10" s="8">
        <f t="shared" si="3"/>
        <v>58800</v>
      </c>
      <c r="R10" s="8">
        <f t="shared" si="4"/>
        <v>1080009</v>
      </c>
      <c r="S10" s="9">
        <f t="shared" si="1"/>
        <v>1138809</v>
      </c>
      <c r="T10" s="24">
        <v>0.03</v>
      </c>
      <c r="U10" s="9">
        <f t="shared" si="5"/>
        <v>1279232.6252859822</v>
      </c>
      <c r="V10" s="9">
        <f t="shared" si="6"/>
        <v>79525773.038897723</v>
      </c>
    </row>
    <row r="11" spans="1:22" x14ac:dyDescent="0.35">
      <c r="A11" s="6">
        <v>2030</v>
      </c>
      <c r="B11" s="7"/>
      <c r="C11" s="7">
        <v>11029708.800000001</v>
      </c>
      <c r="D11" s="7"/>
      <c r="E11" s="22">
        <f>10125000+1650000</f>
        <v>11775000</v>
      </c>
      <c r="F11" s="7">
        <v>6077531.25</v>
      </c>
      <c r="G11" s="7"/>
      <c r="H11" s="7">
        <v>12576975.826120157</v>
      </c>
      <c r="I11" s="7">
        <v>3802586.84</v>
      </c>
      <c r="J11" s="7"/>
      <c r="K11" s="7">
        <v>9042337.7795400005</v>
      </c>
      <c r="L11" s="7">
        <v>602822.52</v>
      </c>
      <c r="M11" s="16">
        <f t="shared" si="2"/>
        <v>54906963.015660159</v>
      </c>
      <c r="N11" s="7">
        <v>0</v>
      </c>
      <c r="O11" s="7"/>
      <c r="P11" s="9">
        <f t="shared" si="0"/>
        <v>0</v>
      </c>
      <c r="Q11" s="8">
        <f t="shared" si="3"/>
        <v>58800</v>
      </c>
      <c r="R11" s="8">
        <f t="shared" si="4"/>
        <v>1080009</v>
      </c>
      <c r="S11" s="9">
        <f t="shared" si="1"/>
        <v>1138809</v>
      </c>
      <c r="T11" s="24">
        <v>0.03</v>
      </c>
      <c r="U11" s="9">
        <f t="shared" si="5"/>
        <v>1317609.6040445617</v>
      </c>
      <c r="V11" s="9">
        <f t="shared" si="6"/>
        <v>56224572.619704723</v>
      </c>
    </row>
    <row r="12" spans="1:22" x14ac:dyDescent="0.35">
      <c r="A12" s="6">
        <v>2031</v>
      </c>
      <c r="B12" s="7"/>
      <c r="C12" s="7">
        <v>8823767.040000001</v>
      </c>
      <c r="D12" s="7"/>
      <c r="E12" s="22">
        <v>9024900</v>
      </c>
      <c r="F12" s="7">
        <v>6381407.8125</v>
      </c>
      <c r="G12" s="7"/>
      <c r="H12" s="7">
        <v>13680972.440038182</v>
      </c>
      <c r="I12" s="7">
        <v>3916664.45</v>
      </c>
      <c r="J12" s="7"/>
      <c r="K12" s="7">
        <v>9313607.9129262008</v>
      </c>
      <c r="L12" s="7">
        <v>620907.18999999994</v>
      </c>
      <c r="M12" s="16">
        <f t="shared" si="2"/>
        <v>51762226.845464379</v>
      </c>
      <c r="N12" s="7">
        <v>0</v>
      </c>
      <c r="O12" s="7"/>
      <c r="P12" s="9">
        <f t="shared" si="0"/>
        <v>0</v>
      </c>
      <c r="Q12" s="8">
        <f t="shared" si="3"/>
        <v>58800</v>
      </c>
      <c r="R12" s="8">
        <f t="shared" si="4"/>
        <v>1080009</v>
      </c>
      <c r="S12" s="9">
        <f t="shared" si="1"/>
        <v>1138809</v>
      </c>
      <c r="T12" s="24">
        <v>0.03</v>
      </c>
      <c r="U12" s="9">
        <f t="shared" si="5"/>
        <v>1357137.8921658986</v>
      </c>
      <c r="V12" s="9">
        <f t="shared" si="6"/>
        <v>53119364.737630278</v>
      </c>
    </row>
    <row r="13" spans="1:22" x14ac:dyDescent="0.35">
      <c r="A13" s="6">
        <v>2032</v>
      </c>
      <c r="B13" s="7"/>
      <c r="C13" s="7">
        <v>8823767.040000001</v>
      </c>
      <c r="D13" s="7"/>
      <c r="E13" s="22">
        <v>16200000</v>
      </c>
      <c r="F13" s="7">
        <v>6700478.203125</v>
      </c>
      <c r="G13" s="7"/>
      <c r="H13" s="7">
        <v>15047078.498043906</v>
      </c>
      <c r="I13" s="7">
        <v>4034164.38</v>
      </c>
      <c r="J13" s="7"/>
      <c r="K13" s="7">
        <v>9593016.1503139865</v>
      </c>
      <c r="L13" s="7">
        <v>639534.41</v>
      </c>
      <c r="M13" s="16">
        <f t="shared" si="2"/>
        <v>61038038.681482889</v>
      </c>
      <c r="N13" s="7">
        <v>0</v>
      </c>
      <c r="O13" s="7"/>
      <c r="P13" s="9">
        <f t="shared" si="0"/>
        <v>0</v>
      </c>
      <c r="Q13" s="8">
        <f t="shared" si="3"/>
        <v>58800</v>
      </c>
      <c r="R13" s="8">
        <f t="shared" si="4"/>
        <v>1080009</v>
      </c>
      <c r="S13" s="9">
        <f t="shared" si="1"/>
        <v>1138809</v>
      </c>
      <c r="T13" s="24">
        <v>0.03</v>
      </c>
      <c r="U13" s="9">
        <f t="shared" si="5"/>
        <v>1397852.0289308755</v>
      </c>
      <c r="V13" s="9">
        <f t="shared" si="6"/>
        <v>62435890.710413761</v>
      </c>
    </row>
    <row r="14" spans="1:22" x14ac:dyDescent="0.35">
      <c r="A14" s="6">
        <v>2033</v>
      </c>
      <c r="B14" s="7"/>
      <c r="C14" s="7">
        <v>8823767.040000001</v>
      </c>
      <c r="D14" s="7"/>
      <c r="E14" s="22">
        <v>7175100</v>
      </c>
      <c r="F14" s="7">
        <v>7035502.11328125</v>
      </c>
      <c r="G14" s="7"/>
      <c r="H14" s="7">
        <v>16871783.767150491</v>
      </c>
      <c r="I14" s="7">
        <v>4155189.31</v>
      </c>
      <c r="J14" s="7"/>
      <c r="K14" s="7">
        <v>9880806.6348234061</v>
      </c>
      <c r="L14" s="7">
        <v>658720.43999999994</v>
      </c>
      <c r="M14" s="16">
        <f t="shared" si="2"/>
        <v>54600869.305255145</v>
      </c>
      <c r="N14" s="7">
        <v>0</v>
      </c>
      <c r="O14" s="7"/>
      <c r="P14" s="9">
        <f t="shared" si="0"/>
        <v>0</v>
      </c>
      <c r="Q14" s="8">
        <f t="shared" si="3"/>
        <v>58800</v>
      </c>
      <c r="R14" s="8">
        <f t="shared" si="4"/>
        <v>1080009</v>
      </c>
      <c r="S14" s="9">
        <f t="shared" si="1"/>
        <v>1138809</v>
      </c>
      <c r="T14" s="24">
        <v>0.03</v>
      </c>
      <c r="U14" s="9">
        <f t="shared" si="5"/>
        <v>1439787.5897988018</v>
      </c>
      <c r="V14" s="9">
        <f t="shared" si="6"/>
        <v>56040656.895053945</v>
      </c>
    </row>
    <row r="15" spans="1:22" x14ac:dyDescent="0.35">
      <c r="A15" s="6">
        <v>2034</v>
      </c>
      <c r="B15" s="7"/>
      <c r="C15" s="7">
        <v>8823767.040000001</v>
      </c>
      <c r="D15" s="7"/>
      <c r="E15" s="22"/>
      <c r="F15" s="7">
        <v>7387277.2189453132</v>
      </c>
      <c r="G15" s="7"/>
      <c r="H15" s="7">
        <v>18970194.826623064</v>
      </c>
      <c r="I15" s="7">
        <v>4279844.99</v>
      </c>
      <c r="J15" s="7"/>
      <c r="K15" s="7">
        <v>10177230.833868109</v>
      </c>
      <c r="L15" s="7">
        <v>678482.06</v>
      </c>
      <c r="M15" s="16">
        <f t="shared" si="2"/>
        <v>50316796.969436489</v>
      </c>
      <c r="N15" s="7">
        <v>0</v>
      </c>
      <c r="O15" s="7"/>
      <c r="P15" s="9">
        <f t="shared" si="0"/>
        <v>0</v>
      </c>
      <c r="Q15" s="8">
        <f t="shared" si="3"/>
        <v>58800</v>
      </c>
      <c r="R15" s="8">
        <f t="shared" si="4"/>
        <v>1080009</v>
      </c>
      <c r="S15" s="9">
        <f t="shared" si="1"/>
        <v>1138809</v>
      </c>
      <c r="T15" s="24">
        <v>0.03</v>
      </c>
      <c r="U15" s="9">
        <f t="shared" si="5"/>
        <v>1482981.217492766</v>
      </c>
      <c r="V15" s="9">
        <f t="shared" si="6"/>
        <v>51799778.186929256</v>
      </c>
    </row>
    <row r="16" spans="1:22" x14ac:dyDescent="0.35">
      <c r="A16" s="6">
        <v>2035</v>
      </c>
      <c r="B16" s="7"/>
      <c r="C16" s="7">
        <v>8823767.040000001</v>
      </c>
      <c r="D16" s="7"/>
      <c r="E16" s="22">
        <f>12656250+1815000</f>
        <v>14471250</v>
      </c>
      <c r="F16" s="7">
        <v>7756641.0798925795</v>
      </c>
      <c r="G16" s="7"/>
      <c r="H16" s="7">
        <v>21383367.545016523</v>
      </c>
      <c r="I16" s="7">
        <v>4408240.34</v>
      </c>
      <c r="J16" s="7"/>
      <c r="K16" s="7">
        <v>10482547.758884152</v>
      </c>
      <c r="L16" s="7">
        <v>698836.52</v>
      </c>
      <c r="M16" s="16">
        <f t="shared" si="2"/>
        <v>68024650.283793241</v>
      </c>
      <c r="N16" s="7">
        <v>0</v>
      </c>
      <c r="O16" s="7"/>
      <c r="P16" s="9">
        <f t="shared" si="0"/>
        <v>0</v>
      </c>
      <c r="Q16" s="8">
        <f t="shared" si="3"/>
        <v>58800</v>
      </c>
      <c r="R16" s="8">
        <f t="shared" si="4"/>
        <v>1080009</v>
      </c>
      <c r="S16" s="9">
        <f t="shared" si="1"/>
        <v>1138809</v>
      </c>
      <c r="T16" s="24">
        <v>0.03</v>
      </c>
      <c r="U16" s="9">
        <f t="shared" si="5"/>
        <v>1527470.654017549</v>
      </c>
      <c r="V16" s="9">
        <f t="shared" si="6"/>
        <v>69552120.937810794</v>
      </c>
    </row>
    <row r="17" spans="1:22" x14ac:dyDescent="0.35">
      <c r="A17" s="10" t="s">
        <v>11</v>
      </c>
      <c r="B17" s="11">
        <v>0</v>
      </c>
      <c r="C17" s="11">
        <f>SUM(C6:C16)</f>
        <v>166953599.99999997</v>
      </c>
      <c r="D17" s="11">
        <v>0</v>
      </c>
      <c r="E17" s="23">
        <f>SUM(E6:E16)</f>
        <v>99146250</v>
      </c>
      <c r="F17" s="11">
        <f>SUM(F6:F16)</f>
        <v>63889462.677744135</v>
      </c>
      <c r="G17" s="11">
        <f>SUM(G6:G16)</f>
        <v>0</v>
      </c>
      <c r="H17" s="11">
        <f>SUM(H6:H16)</f>
        <v>144553978.52779341</v>
      </c>
      <c r="I17" s="23">
        <f>SUM(I6:I16)</f>
        <v>38731279.789999992</v>
      </c>
      <c r="J17" s="23">
        <v>0</v>
      </c>
      <c r="K17" s="23">
        <f>SUM(K6:K16)</f>
        <v>98600806.388355866</v>
      </c>
      <c r="L17" s="25">
        <f>SUM(L6:L16)</f>
        <v>6140053.7599999998</v>
      </c>
      <c r="M17" s="26">
        <f>SUM(M6:M16)</f>
        <v>618015431.14389336</v>
      </c>
      <c r="N17" s="11">
        <f>SUM(N6:N16)</f>
        <v>148270000</v>
      </c>
      <c r="O17" s="11">
        <v>0</v>
      </c>
      <c r="P17" s="11">
        <f>SUM(P6:P16)</f>
        <v>148270000</v>
      </c>
      <c r="Q17" s="11">
        <f>SUM(Q6:Q16)</f>
        <v>646800</v>
      </c>
      <c r="R17" s="11">
        <f>SUM(R6:R16)</f>
        <v>11795490</v>
      </c>
      <c r="S17" s="11">
        <f t="shared" si="1"/>
        <v>12442290</v>
      </c>
      <c r="T17" s="14"/>
      <c r="U17" s="21">
        <f>SUM(U6:U16)</f>
        <v>14480434.170769187</v>
      </c>
      <c r="V17" s="11">
        <f>M17+P17+U17</f>
        <v>780765865.31466258</v>
      </c>
    </row>
    <row r="18" spans="1:22" x14ac:dyDescent="0.35">
      <c r="L18" s="27"/>
      <c r="M18" s="27"/>
      <c r="V18" s="8">
        <f>SUM(V6:V16)</f>
        <v>780765865.31466258</v>
      </c>
    </row>
    <row r="19" spans="1:22" x14ac:dyDescent="0.35">
      <c r="L19" s="27"/>
      <c r="M19" s="27"/>
    </row>
    <row r="20" spans="1:22" x14ac:dyDescent="0.35">
      <c r="L20" s="27"/>
      <c r="M20" s="27"/>
    </row>
  </sheetData>
  <mergeCells count="17">
    <mergeCell ref="R2:R4"/>
    <mergeCell ref="S2:S4"/>
    <mergeCell ref="V2:V4"/>
    <mergeCell ref="B3:C4"/>
    <mergeCell ref="D3:E4"/>
    <mergeCell ref="F3:G4"/>
    <mergeCell ref="H3:J4"/>
    <mergeCell ref="K3:K5"/>
    <mergeCell ref="P2:P4"/>
    <mergeCell ref="T2:T4"/>
    <mergeCell ref="L3:L5"/>
    <mergeCell ref="U2:U4"/>
    <mergeCell ref="A2:A5"/>
    <mergeCell ref="M2:M4"/>
    <mergeCell ref="N2:O4"/>
    <mergeCell ref="B2:L2"/>
    <mergeCell ref="Q2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E6152D3B5A744699BB598C75AD7EC3" ma:contentTypeVersion="14" ma:contentTypeDescription="Utwórz nowy dokument." ma:contentTypeScope="" ma:versionID="476d6cd2875987e123e01a7796ed0562">
  <xsd:schema xmlns:xsd="http://www.w3.org/2001/XMLSchema" xmlns:xs="http://www.w3.org/2001/XMLSchema" xmlns:p="http://schemas.microsoft.com/office/2006/metadata/properties" xmlns:ns2="a4453586-4878-4c83-820b-d0542185e775" xmlns:ns3="8c63b99d-4410-4c7b-8bf4-d9b6579fdbf1" targetNamespace="http://schemas.microsoft.com/office/2006/metadata/properties" ma:root="true" ma:fieldsID="bfef1c8b09206752615ec1f72d5ca8fa" ns2:_="" ns3:_="">
    <xsd:import namespace="a4453586-4878-4c83-820b-d0542185e775"/>
    <xsd:import namespace="8c63b99d-4410-4c7b-8bf4-d9b6579fdb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53586-4878-4c83-820b-d0542185e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e835e703-0ab1-479c-86ae-40704161a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3b99d-4410-4c7b-8bf4-d9b6579fdbf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af7661-0c86-4057-82e6-a6c40778c5e7}" ma:internalName="TaxCatchAll" ma:showField="CatchAllData" ma:web="8c63b99d-4410-4c7b-8bf4-d9b6579fd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53586-4878-4c83-820b-d0542185e775">
      <Terms xmlns="http://schemas.microsoft.com/office/infopath/2007/PartnerControls"/>
    </lcf76f155ced4ddcb4097134ff3c332f>
    <TaxCatchAll xmlns="8c63b99d-4410-4c7b-8bf4-d9b6579fdb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E4308-B712-46E0-9DDF-DC8C737DF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53586-4878-4c83-820b-d0542185e775"/>
    <ds:schemaRef ds:uri="8c63b99d-4410-4c7b-8bf4-d9b6579fd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AF20A-D4CE-48BB-9B4C-0D95BE292A69}">
  <ds:schemaRefs>
    <ds:schemaRef ds:uri="http://schemas.microsoft.com/office/2006/documentManagement/types"/>
    <ds:schemaRef ds:uri="a4453586-4878-4c83-820b-d0542185e775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c63b99d-4410-4c7b-8bf4-d9b6579fdbf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23BA3A-77E5-45D9-B180-6C18C11922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OSR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Cikoto-Wawrzyniak Iwona</dc:creator>
  <cp:lastModifiedBy>Świercz Edyta</cp:lastModifiedBy>
  <dcterms:created xsi:type="dcterms:W3CDTF">2024-10-10T12:34:23Z</dcterms:created>
  <dcterms:modified xsi:type="dcterms:W3CDTF">2025-03-14T09:22:48Z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0x010100E1E6152D3B5A744699BB598C75AD7EC3</vt:lpwstr>
  </property>
  <property fmtid="{D5CDD505-2E9C-101B-9397-08002B2CF9AE}" pid="3" name="MediaServiceImageTags">
    <vt:lpwstr/>
  </property>
</Properties>
</file>